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tabRatio="602" activeTab="0"/>
  </bookViews>
  <sheets>
    <sheet name="Parc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<sst xmlns="http://schemas.openxmlformats.org/spreadsheetml/2006/main" count="88" uniqueCount="28">
  <si>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C.</t>
  </si>
  <si>
    <t>Parc - Park</t>
  </si>
  <si>
    <t>1.</t>
  </si>
  <si>
    <t>Parc des véhicules au 31 décembre de l'année correspondante</t>
  </si>
  <si>
    <t>Voertuigenpark op 31 december van het betreffende jaar</t>
  </si>
  <si>
    <t>Genre du véhicule</t>
  </si>
  <si>
    <t>Aard van het voertuig</t>
  </si>
  <si>
    <t>%</t>
  </si>
  <si>
    <t>Source - Bron: FEBIAC</t>
  </si>
  <si>
    <t>-</t>
  </si>
  <si>
    <t>#</t>
  </si>
  <si>
    <t>Voitures - Personenwagens</t>
  </si>
  <si>
    <t>Motos - Motorfietsen</t>
  </si>
  <si>
    <t>Tracteurs agricoles - Landbouwtractoren</t>
  </si>
  <si>
    <t>Tracteurs routiers - Trekkers</t>
  </si>
  <si>
    <t>Matériel agricole - Landbouwmaterieel</t>
  </si>
  <si>
    <t>Autobus &amp; autocars - 
Autobussen &amp; autocars</t>
  </si>
  <si>
    <t>Véhicules spéciaux - Speciale voertuigen</t>
  </si>
  <si>
    <t>Minibus* - Minibussen*</t>
  </si>
  <si>
    <t>Tricycles et quadricycles motorisés - 
Gemotoriseerde drie- en vierwielers</t>
  </si>
  <si>
    <t>Total - Totaal</t>
  </si>
  <si>
    <t>Véhicules utilitaires lourds (&gt; 3,5 t) - 
Zware bedrijfsvoertuigen (&gt; 3,5 t)</t>
  </si>
  <si>
    <t>Véhicules utilitaires légers (≤ 3,5 t) - 
Lichte bedrijfsvoertuigen (≤ 3,5 t)</t>
  </si>
  <si>
    <t>Cyclomoteurs** - Bromfietsen**</t>
  </si>
  <si>
    <t>Véhicules de camping - 
Kampeervoertuigen</t>
  </si>
  <si>
    <t>Matériel de génie civil - Bedrijfsmaterieel</t>
  </si>
  <si>
    <t>* Inclus dans Voitures à partir de 2010 - inbegrepen in Personenwagens vanaf 2010</t>
  </si>
  <si>
    <t>** Immatriculation obligatoire depuis le 31/03/2014 - Inschrijving verplicht sinds 31/03/2014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</si>
</sst>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</numFmts>
  <fonts count="50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180" fontId="0" fillId="0" borderId="0" xfId="0" applyNumberFormat="1" applyBorder="1" applyAlignment="1" quotePrefix="1">
      <alignment horizontal="right" vertical="center"/>
    </xf>
    <xf numFmtId="3" fontId="0" fillId="0" borderId="0" xfId="0" applyNumberFormat="1" applyAlignment="1" quotePrefix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8" fillId="33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source" xfId="64"/>
    <cellStyle name="Standard_Data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tabSelected="1" zoomScale="90" zoomScaleNormal="90" zoomScalePageLayoutView="0" workbookViewId="0" topLeftCell="B1">
      <selection activeCell="AI27" sqref="AI27"/>
    </sheetView>
  </sheetViews>
  <sheetFormatPr defaultColWidth="9.140625" defaultRowHeight="12.75"/>
  <cols>
    <col min="1" max="1" width="2.8515625" style="4" customWidth="1"/>
    <col min="2" max="2" width="39.28125" style="4" customWidth="1"/>
    <col min="3" max="3" width="8.7109375" style="4" bestFit="1" customWidth="1"/>
    <col min="4" max="4" width="4.28125" style="4" bestFit="1" customWidth="1"/>
    <col min="5" max="5" width="8.7109375" style="4" bestFit="1" customWidth="1"/>
    <col min="6" max="6" width="4.28125" style="4" bestFit="1" customWidth="1"/>
    <col min="7" max="7" width="8.7109375" style="4" bestFit="1" customWidth="1"/>
    <col min="8" max="8" width="4.28125" style="4" bestFit="1" customWidth="1"/>
    <col min="9" max="9" width="8.7109375" style="4" bestFit="1" customWidth="1"/>
    <col min="10" max="10" width="4.28125" style="4" bestFit="1" customWidth="1"/>
    <col min="11" max="11" width="8.7109375" style="4" bestFit="1" customWidth="1"/>
    <col min="12" max="12" width="4.28125" style="4" bestFit="1" customWidth="1"/>
    <col min="13" max="13" width="8.7109375" style="4" bestFit="1" customWidth="1"/>
    <col min="14" max="14" width="4.28125" style="4" bestFit="1" customWidth="1"/>
    <col min="15" max="15" width="8.7109375" style="4" bestFit="1" customWidth="1"/>
    <col min="16" max="16" width="4.28125" style="4" bestFit="1" customWidth="1"/>
    <col min="17" max="17" width="8.7109375" style="4" bestFit="1" customWidth="1"/>
    <col min="18" max="18" width="4.28125" style="4" bestFit="1" customWidth="1"/>
    <col min="19" max="19" width="8.7109375" style="4" bestFit="1" customWidth="1"/>
    <col min="20" max="20" width="4.28125" style="4" bestFit="1" customWidth="1"/>
    <col min="21" max="21" width="8.7109375" style="4" bestFit="1" customWidth="1"/>
    <col min="22" max="22" width="4.28125" style="4" bestFit="1" customWidth="1"/>
    <col min="23" max="23" width="8.7109375" style="4" bestFit="1" customWidth="1"/>
    <col min="24" max="24" width="4.28125" style="4" bestFit="1" customWidth="1"/>
    <col min="25" max="25" width="8.7109375" style="4" bestFit="1" customWidth="1"/>
    <col min="26" max="26" width="4.28125" style="4" bestFit="1" customWidth="1"/>
    <col min="27" max="27" width="8.7109375" style="4" bestFit="1" customWidth="1"/>
    <col min="28" max="28" width="4.28125" style="4" bestFit="1" customWidth="1"/>
    <col min="29" max="29" width="8.7109375" style="4" bestFit="1" customWidth="1"/>
    <col min="30" max="30" width="4.28125" style="4" bestFit="1" customWidth="1"/>
    <col min="31" max="31" width="8.7109375" style="4" bestFit="1" customWidth="1"/>
    <col min="32" max="32" width="4.28125" style="4" bestFit="1" customWidth="1"/>
    <col min="33" max="33" width="8.7109375" style="4" bestFit="1" customWidth="1"/>
    <col min="34" max="34" width="4.28125" style="4" bestFit="1" customWidth="1"/>
    <col min="35" max="16384" width="9.140625" style="4" customWidth="1"/>
  </cols>
  <sheetData>
    <row r="1" spans="1:2" s="1" customFormat="1" ht="15">
      <c r="A1" s="1" t="s">
        <v>0</v>
      </c>
      <c r="B1" s="1" t="s">
        <v>1</v>
      </c>
    </row>
    <row r="3" spans="1:10" ht="13.5">
      <c r="A3" s="2" t="s">
        <v>2</v>
      </c>
      <c r="B3" s="2" t="s">
        <v>3</v>
      </c>
      <c r="C3" s="2"/>
      <c r="D3" s="2"/>
      <c r="E3" s="3"/>
      <c r="F3" s="3"/>
      <c r="G3" s="2"/>
      <c r="H3" s="2"/>
      <c r="I3" s="3"/>
      <c r="J3" s="3"/>
    </row>
    <row r="4" spans="1:10" ht="13.5">
      <c r="A4" s="2"/>
      <c r="B4" s="2" t="s">
        <v>4</v>
      </c>
      <c r="C4" s="2"/>
      <c r="D4" s="2"/>
      <c r="E4" s="3"/>
      <c r="F4" s="3"/>
      <c r="G4" s="2"/>
      <c r="H4" s="2"/>
      <c r="I4" s="3"/>
      <c r="J4" s="3"/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spans="2:36" ht="12.75">
      <c r="B6" s="6" t="s">
        <v>5</v>
      </c>
      <c r="C6" s="45">
        <v>1990</v>
      </c>
      <c r="D6" s="45"/>
      <c r="E6" s="45">
        <v>1995</v>
      </c>
      <c r="F6" s="45"/>
      <c r="G6" s="45">
        <v>2000</v>
      </c>
      <c r="H6" s="45"/>
      <c r="I6" s="45">
        <v>2005</v>
      </c>
      <c r="J6" s="45"/>
      <c r="K6" s="45">
        <v>2010</v>
      </c>
      <c r="L6" s="45"/>
      <c r="M6" s="45">
        <v>2011</v>
      </c>
      <c r="N6" s="45"/>
      <c r="O6" s="45">
        <v>2012</v>
      </c>
      <c r="P6" s="45"/>
      <c r="Q6" s="45">
        <v>2013</v>
      </c>
      <c r="R6" s="45"/>
      <c r="S6" s="45">
        <v>2014</v>
      </c>
      <c r="T6" s="45"/>
      <c r="U6" s="45">
        <v>2015</v>
      </c>
      <c r="V6" s="45"/>
      <c r="W6" s="45">
        <v>2016</v>
      </c>
      <c r="X6" s="45"/>
      <c r="Y6" s="45">
        <v>2017</v>
      </c>
      <c r="Z6" s="45"/>
      <c r="AA6" s="45">
        <v>2018</v>
      </c>
      <c r="AB6" s="45"/>
      <c r="AC6" s="45">
        <v>2019</v>
      </c>
      <c r="AD6" s="45"/>
      <c r="AE6" s="45">
        <v>2020</v>
      </c>
      <c r="AF6" s="45"/>
      <c r="AG6" s="45">
        <v>2021</v>
      </c>
      <c r="AH6" s="45"/>
      <c r="AI6" s="45">
        <v>2022</v>
      </c>
      <c r="AJ6" s="45"/>
    </row>
    <row r="7" spans="2:36" ht="12.75">
      <c r="B7" s="6" t="s">
        <v>6</v>
      </c>
      <c r="C7" s="7" t="s">
        <v>10</v>
      </c>
      <c r="D7" s="7" t="s">
        <v>7</v>
      </c>
      <c r="E7" s="7" t="s">
        <v>10</v>
      </c>
      <c r="F7" s="7" t="s">
        <v>7</v>
      </c>
      <c r="G7" s="7" t="s">
        <v>10</v>
      </c>
      <c r="H7" s="7" t="s">
        <v>7</v>
      </c>
      <c r="I7" s="7" t="s">
        <v>10</v>
      </c>
      <c r="J7" s="7" t="s">
        <v>7</v>
      </c>
      <c r="K7" s="7" t="s">
        <v>10</v>
      </c>
      <c r="L7" s="7" t="s">
        <v>7</v>
      </c>
      <c r="M7" s="7" t="s">
        <v>10</v>
      </c>
      <c r="N7" s="7" t="s">
        <v>7</v>
      </c>
      <c r="O7" s="7" t="s">
        <v>10</v>
      </c>
      <c r="P7" s="7" t="s">
        <v>7</v>
      </c>
      <c r="Q7" s="7" t="s">
        <v>10</v>
      </c>
      <c r="R7" s="7" t="s">
        <v>7</v>
      </c>
      <c r="S7" s="7" t="s">
        <v>10</v>
      </c>
      <c r="T7" s="7" t="s">
        <v>7</v>
      </c>
      <c r="U7" s="7" t="s">
        <v>10</v>
      </c>
      <c r="V7" s="7" t="s">
        <v>7</v>
      </c>
      <c r="W7" s="7" t="s">
        <v>10</v>
      </c>
      <c r="X7" s="7" t="s">
        <v>7</v>
      </c>
      <c r="Y7" s="7" t="s">
        <v>10</v>
      </c>
      <c r="Z7" s="7" t="s">
        <v>7</v>
      </c>
      <c r="AA7" s="7" t="s">
        <v>10</v>
      </c>
      <c r="AB7" s="7" t="s">
        <v>7</v>
      </c>
      <c r="AC7" s="7" t="s">
        <v>10</v>
      </c>
      <c r="AD7" s="7" t="s">
        <v>7</v>
      </c>
      <c r="AE7" s="7" t="s">
        <v>10</v>
      </c>
      <c r="AF7" s="7" t="s">
        <v>7</v>
      </c>
      <c r="AG7" s="7" t="s">
        <v>10</v>
      </c>
      <c r="AH7" s="7" t="s">
        <v>7</v>
      </c>
      <c r="AI7" s="7" t="s">
        <v>10</v>
      </c>
      <c r="AJ7" s="7" t="s">
        <v>7</v>
      </c>
    </row>
    <row r="8" spans="2:15" ht="12.75">
      <c r="B8" s="5"/>
      <c r="C8" s="8"/>
      <c r="D8" s="8"/>
      <c r="E8" s="8"/>
      <c r="F8" s="8"/>
      <c r="G8" s="8"/>
      <c r="H8" s="8"/>
      <c r="I8" s="8"/>
      <c r="J8" s="8"/>
      <c r="K8" s="9"/>
      <c r="M8" s="9"/>
      <c r="O8" s="9"/>
    </row>
    <row r="9" spans="2:36" ht="12.75">
      <c r="B9" s="6" t="s">
        <v>11</v>
      </c>
      <c r="C9" s="10">
        <f>3635470+197824</f>
        <v>3833294</v>
      </c>
      <c r="D9" s="11">
        <f>(C9/C$24)*100</f>
        <v>83.2463183214069</v>
      </c>
      <c r="E9" s="10">
        <f>3890642+348409</f>
        <v>4239051</v>
      </c>
      <c r="F9" s="11">
        <f aca="true" t="shared" si="0" ref="F9:F21">(E9/E$24)*100</f>
        <v>82.27190780999241</v>
      </c>
      <c r="G9" s="12">
        <f>3921265+707684</f>
        <v>4628949</v>
      </c>
      <c r="H9" s="11">
        <f aca="true" t="shared" si="1" ref="H9:H16">(G9/G$24)*100</f>
        <v>80.60719882979835</v>
      </c>
      <c r="I9" s="10">
        <v>4861352</v>
      </c>
      <c r="J9" s="11">
        <f aca="true" t="shared" si="2" ref="J9:J21">(I9/I$24)*100</f>
        <v>78.98783308240819</v>
      </c>
      <c r="K9" s="10">
        <f>3235507+2043603</f>
        <v>5279110</v>
      </c>
      <c r="L9" s="11">
        <f aca="true" t="shared" si="3" ref="L9:L20">(K9/K$24)*100</f>
        <v>78.3274216823709</v>
      </c>
      <c r="M9" s="10">
        <v>5359014</v>
      </c>
      <c r="N9" s="11">
        <f aca="true" t="shared" si="4" ref="N9:N20">(M9/M$24)*100</f>
        <v>78.19351992047307</v>
      </c>
      <c r="O9" s="10">
        <f>3034518+2358390</f>
        <v>5392908</v>
      </c>
      <c r="P9" s="11">
        <f aca="true" t="shared" si="5" ref="P9:P20">(O9/O$24)*100</f>
        <v>77.97176833097954</v>
      </c>
      <c r="Q9" s="13">
        <v>5439295</v>
      </c>
      <c r="R9" s="11">
        <f aca="true" t="shared" si="6" ref="R9:R20">(Q9/Q$24)*100</f>
        <v>77.88927921312467</v>
      </c>
      <c r="S9" s="13">
        <v>5511080</v>
      </c>
      <c r="T9" s="11">
        <f aca="true" t="shared" si="7" ref="T9:T20">(S9/S$24)*100</f>
        <v>77.70124944784412</v>
      </c>
      <c r="U9" s="13">
        <v>5587415</v>
      </c>
      <c r="V9" s="11">
        <f aca="true" t="shared" si="8" ref="V9:V20">(U9/U$24)*100</f>
        <v>77.38958433231475</v>
      </c>
      <c r="W9" s="13">
        <v>5669766</v>
      </c>
      <c r="X9" s="11">
        <f aca="true" t="shared" si="9" ref="X9:X20">(W9/W$24)*100</f>
        <v>76.30672586087836</v>
      </c>
      <c r="Y9" s="13">
        <v>5735280</v>
      </c>
      <c r="Z9" s="11">
        <f aca="true" t="shared" si="10" ref="Z9:Z20">(Y9/Y$24)*100</f>
        <v>75.57980785348538</v>
      </c>
      <c r="AA9" s="13">
        <v>5782684</v>
      </c>
      <c r="AB9" s="11">
        <f aca="true" t="shared" si="11" ref="AB9:AB16">(AA9/AA$24)*100</f>
        <v>75.01475275625852</v>
      </c>
      <c r="AC9" s="13">
        <v>5813776</v>
      </c>
      <c r="AD9" s="11">
        <f aca="true" t="shared" si="12" ref="AD9:AD20">(AC9/AC$24)*100</f>
        <v>74.45970766458643</v>
      </c>
      <c r="AE9" s="13">
        <v>5827195</v>
      </c>
      <c r="AF9" s="11">
        <f aca="true" t="shared" si="13" ref="AF9:AF20">(AE9/AE$24)*100</f>
        <v>73.79724458136504</v>
      </c>
      <c r="AG9" s="14">
        <v>5851682</v>
      </c>
      <c r="AH9" s="11">
        <f aca="true" t="shared" si="14" ref="AH9:AJ20">(AG9/AG$24)*100</f>
        <v>73.14429696598418</v>
      </c>
      <c r="AI9" s="14">
        <v>5877949</v>
      </c>
      <c r="AJ9" s="11">
        <f t="shared" si="14"/>
        <v>72.76943587846581</v>
      </c>
    </row>
    <row r="10" spans="2:36" ht="26.25">
      <c r="B10" s="15" t="s">
        <v>22</v>
      </c>
      <c r="C10" s="10">
        <v>235637</v>
      </c>
      <c r="D10" s="11">
        <f aca="true" t="shared" si="15" ref="D9:D16">(C10/C$24)*100</f>
        <v>5.117247127483924</v>
      </c>
      <c r="E10" s="10">
        <v>294597</v>
      </c>
      <c r="F10" s="11">
        <f t="shared" si="0"/>
        <v>5.717566791506008</v>
      </c>
      <c r="G10" s="16">
        <v>399562</v>
      </c>
      <c r="H10" s="11">
        <f t="shared" si="1"/>
        <v>6.95785880959844</v>
      </c>
      <c r="I10" s="10">
        <v>506644</v>
      </c>
      <c r="J10" s="11">
        <f t="shared" si="2"/>
        <v>8.232012761923764</v>
      </c>
      <c r="K10" s="13">
        <v>594750</v>
      </c>
      <c r="L10" s="11">
        <f t="shared" si="3"/>
        <v>8.824448447861494</v>
      </c>
      <c r="M10" s="13">
        <v>613343</v>
      </c>
      <c r="N10" s="11">
        <f t="shared" si="4"/>
        <v>8.949304496794133</v>
      </c>
      <c r="O10" s="13">
        <v>627692</v>
      </c>
      <c r="P10" s="11">
        <f t="shared" si="5"/>
        <v>9.075299487254226</v>
      </c>
      <c r="Q10" s="13">
        <v>640253</v>
      </c>
      <c r="R10" s="11">
        <f t="shared" si="6"/>
        <v>9.168255202933599</v>
      </c>
      <c r="S10" s="13">
        <v>656691</v>
      </c>
      <c r="T10" s="11">
        <f t="shared" si="7"/>
        <v>9.258749864119956</v>
      </c>
      <c r="U10" s="13">
        <v>679098</v>
      </c>
      <c r="V10" s="11">
        <f t="shared" si="8"/>
        <v>9.405979677705394</v>
      </c>
      <c r="W10" s="13">
        <v>709653</v>
      </c>
      <c r="X10" s="11">
        <f t="shared" si="9"/>
        <v>9.550887448855896</v>
      </c>
      <c r="Y10" s="13">
        <v>740801</v>
      </c>
      <c r="Z10" s="11">
        <f t="shared" si="10"/>
        <v>9.762312779440554</v>
      </c>
      <c r="AA10" s="13">
        <v>769679</v>
      </c>
      <c r="AB10" s="11">
        <f t="shared" si="11"/>
        <v>9.984512362543812</v>
      </c>
      <c r="AC10" s="13">
        <v>798942</v>
      </c>
      <c r="AD10" s="11">
        <f t="shared" si="12"/>
        <v>10.232418270150074</v>
      </c>
      <c r="AE10" s="13">
        <v>829416</v>
      </c>
      <c r="AF10" s="11">
        <f t="shared" si="13"/>
        <v>10.503958664794547</v>
      </c>
      <c r="AG10" s="14">
        <v>861373</v>
      </c>
      <c r="AH10" s="11">
        <f t="shared" si="14"/>
        <v>10.766908131795386</v>
      </c>
      <c r="AI10" s="14">
        <v>868994</v>
      </c>
      <c r="AJ10" s="11">
        <f t="shared" si="14"/>
        <v>10.758208885747651</v>
      </c>
    </row>
    <row r="11" spans="2:36" ht="12.75">
      <c r="B11" s="6" t="s">
        <v>12</v>
      </c>
      <c r="C11" s="10">
        <v>137816</v>
      </c>
      <c r="D11" s="11">
        <f t="shared" si="15"/>
        <v>2.9929023460718156</v>
      </c>
      <c r="E11" s="10">
        <v>198470</v>
      </c>
      <c r="F11" s="11">
        <f t="shared" si="0"/>
        <v>3.851924768786503</v>
      </c>
      <c r="G11" s="16">
        <v>274880</v>
      </c>
      <c r="H11" s="11">
        <f t="shared" si="1"/>
        <v>4.786681990735904</v>
      </c>
      <c r="I11" s="12">
        <v>329265</v>
      </c>
      <c r="J11" s="11">
        <f t="shared" si="2"/>
        <v>5.349937395991718</v>
      </c>
      <c r="K11" s="13">
        <v>390141</v>
      </c>
      <c r="L11" s="11">
        <f t="shared" si="3"/>
        <v>5.788615623198202</v>
      </c>
      <c r="M11" s="13">
        <v>400646</v>
      </c>
      <c r="N11" s="11">
        <f t="shared" si="4"/>
        <v>5.8458367494576144</v>
      </c>
      <c r="O11" s="13">
        <v>411372</v>
      </c>
      <c r="P11" s="11">
        <f t="shared" si="5"/>
        <v>5.947700624941444</v>
      </c>
      <c r="Q11" s="13">
        <v>417126</v>
      </c>
      <c r="R11" s="11">
        <f t="shared" si="6"/>
        <v>5.973135025964549</v>
      </c>
      <c r="S11" s="13">
        <v>424891</v>
      </c>
      <c r="T11" s="11">
        <f t="shared" si="7"/>
        <v>5.9905792656147145</v>
      </c>
      <c r="U11" s="13">
        <v>433160</v>
      </c>
      <c r="V11" s="11">
        <f t="shared" si="8"/>
        <v>5.999567304269587</v>
      </c>
      <c r="W11" s="13">
        <v>442109</v>
      </c>
      <c r="X11" s="11">
        <f t="shared" si="9"/>
        <v>5.950138023972606</v>
      </c>
      <c r="Y11" s="13">
        <v>449303</v>
      </c>
      <c r="Z11" s="11">
        <f t="shared" si="10"/>
        <v>5.920937497034939</v>
      </c>
      <c r="AA11" s="13">
        <v>459151</v>
      </c>
      <c r="AB11" s="11">
        <f t="shared" si="11"/>
        <v>5.956247780924715</v>
      </c>
      <c r="AC11" s="13">
        <v>467201</v>
      </c>
      <c r="AD11" s="11">
        <f t="shared" si="12"/>
        <v>5.98365844858874</v>
      </c>
      <c r="AE11" s="13">
        <v>480677</v>
      </c>
      <c r="AF11" s="11">
        <f t="shared" si="13"/>
        <v>6.087429395041148</v>
      </c>
      <c r="AG11" s="14">
        <v>493952</v>
      </c>
      <c r="AH11" s="11">
        <f t="shared" si="14"/>
        <v>6.1742541332461025</v>
      </c>
      <c r="AI11" s="14">
        <v>504516</v>
      </c>
      <c r="AJ11" s="11">
        <f t="shared" si="14"/>
        <v>6.24594475244002</v>
      </c>
    </row>
    <row r="12" spans="2:36" ht="12.75">
      <c r="B12" s="6" t="s">
        <v>13</v>
      </c>
      <c r="C12" s="10">
        <v>146591</v>
      </c>
      <c r="D12" s="11">
        <f t="shared" si="15"/>
        <v>3.1834659822735647</v>
      </c>
      <c r="E12" s="10">
        <v>151191</v>
      </c>
      <c r="F12" s="11">
        <f t="shared" si="0"/>
        <v>2.9343294085635114</v>
      </c>
      <c r="G12" s="16">
        <v>156568</v>
      </c>
      <c r="H12" s="11">
        <f t="shared" si="1"/>
        <v>2.726430536690698</v>
      </c>
      <c r="I12" s="10">
        <v>163983</v>
      </c>
      <c r="J12" s="11">
        <f t="shared" si="2"/>
        <v>2.6644155437319785</v>
      </c>
      <c r="K12" s="13">
        <v>174014</v>
      </c>
      <c r="L12" s="11">
        <f t="shared" si="3"/>
        <v>2.581887469030971</v>
      </c>
      <c r="M12" s="13">
        <v>176158</v>
      </c>
      <c r="N12" s="11">
        <f t="shared" si="4"/>
        <v>2.570326198466862</v>
      </c>
      <c r="O12" s="13">
        <v>178185</v>
      </c>
      <c r="P12" s="11">
        <f t="shared" si="5"/>
        <v>2.576235222268874</v>
      </c>
      <c r="Q12" s="13">
        <v>179437</v>
      </c>
      <c r="R12" s="11">
        <f t="shared" si="6"/>
        <v>2.56949082448469</v>
      </c>
      <c r="S12" s="13">
        <v>180804</v>
      </c>
      <c r="T12" s="11">
        <f t="shared" si="7"/>
        <v>2.5491730668340886</v>
      </c>
      <c r="U12" s="13">
        <v>182698</v>
      </c>
      <c r="V12" s="11">
        <f t="shared" si="8"/>
        <v>2.530494383958457</v>
      </c>
      <c r="W12" s="13">
        <v>184531</v>
      </c>
      <c r="X12" s="11">
        <f t="shared" si="9"/>
        <v>2.483516326746773</v>
      </c>
      <c r="Y12" s="13">
        <v>186838</v>
      </c>
      <c r="Z12" s="11">
        <f t="shared" si="10"/>
        <v>2.462160546604438</v>
      </c>
      <c r="AA12" s="13">
        <v>188767</v>
      </c>
      <c r="AB12" s="11">
        <f t="shared" si="11"/>
        <v>2.4487434958473697</v>
      </c>
      <c r="AC12" s="13">
        <v>191254</v>
      </c>
      <c r="AD12" s="11">
        <f t="shared" si="12"/>
        <v>2.4494780895725627</v>
      </c>
      <c r="AE12" s="13">
        <v>193805</v>
      </c>
      <c r="AF12" s="11">
        <f t="shared" si="13"/>
        <v>2.4544013004698573</v>
      </c>
      <c r="AG12" s="14">
        <v>197473</v>
      </c>
      <c r="AH12" s="11">
        <f t="shared" si="14"/>
        <v>2.4683541851323763</v>
      </c>
      <c r="AI12" s="14">
        <v>200451</v>
      </c>
      <c r="AJ12" s="11">
        <f t="shared" si="14"/>
        <v>2.4815979504542063</v>
      </c>
    </row>
    <row r="13" spans="2:36" ht="26.25">
      <c r="B13" s="17" t="s">
        <v>21</v>
      </c>
      <c r="C13" s="10">
        <v>112946</v>
      </c>
      <c r="D13" s="11">
        <f t="shared" si="15"/>
        <v>2.452809168597458</v>
      </c>
      <c r="E13" s="10">
        <v>111006</v>
      </c>
      <c r="F13" s="11">
        <f t="shared" si="0"/>
        <v>2.1544150797798887</v>
      </c>
      <c r="G13" s="16">
        <v>108348</v>
      </c>
      <c r="H13" s="11">
        <f t="shared" si="1"/>
        <v>1.8867411973670465</v>
      </c>
      <c r="I13" s="10">
        <v>105200</v>
      </c>
      <c r="J13" s="11">
        <f t="shared" si="2"/>
        <v>1.7093022764591705</v>
      </c>
      <c r="K13" s="13">
        <v>103810</v>
      </c>
      <c r="L13" s="11">
        <f t="shared" si="3"/>
        <v>1.5402538770449796</v>
      </c>
      <c r="M13" s="13">
        <v>103025</v>
      </c>
      <c r="N13" s="11">
        <f t="shared" si="4"/>
        <v>1.5032405942225076</v>
      </c>
      <c r="O13" s="13">
        <v>102249</v>
      </c>
      <c r="P13" s="11">
        <f t="shared" si="5"/>
        <v>1.4783369825842247</v>
      </c>
      <c r="Q13" s="13">
        <v>100752</v>
      </c>
      <c r="R13" s="11">
        <f t="shared" si="6"/>
        <v>1.4427422412795659</v>
      </c>
      <c r="S13" s="13">
        <v>99724</v>
      </c>
      <c r="T13" s="11">
        <f t="shared" si="7"/>
        <v>1.4060183121886831</v>
      </c>
      <c r="U13" s="13">
        <v>98681</v>
      </c>
      <c r="V13" s="11">
        <f t="shared" si="8"/>
        <v>1.366800492087513</v>
      </c>
      <c r="W13" s="13">
        <v>96745</v>
      </c>
      <c r="X13" s="11">
        <f t="shared" si="9"/>
        <v>1.3020456564540186</v>
      </c>
      <c r="Y13" s="13">
        <v>96008</v>
      </c>
      <c r="Z13" s="11">
        <f t="shared" si="10"/>
        <v>1.2651982453162574</v>
      </c>
      <c r="AA13" s="13">
        <v>95282</v>
      </c>
      <c r="AB13" s="11">
        <f t="shared" si="11"/>
        <v>1.2360273658601828</v>
      </c>
      <c r="AC13" s="13">
        <v>94952</v>
      </c>
      <c r="AD13" s="11">
        <f t="shared" si="12"/>
        <v>1.2160940088107646</v>
      </c>
      <c r="AE13" s="13">
        <v>93786</v>
      </c>
      <c r="AF13" s="11">
        <f t="shared" si="13"/>
        <v>1.1877324133322982</v>
      </c>
      <c r="AG13" s="14">
        <v>93004</v>
      </c>
      <c r="AH13" s="11">
        <f t="shared" si="14"/>
        <v>1.162522535405101</v>
      </c>
      <c r="AI13" s="14">
        <v>92037</v>
      </c>
      <c r="AJ13" s="11">
        <f t="shared" si="14"/>
        <v>1.139424750018477</v>
      </c>
    </row>
    <row r="14" spans="2:36" ht="26.25">
      <c r="B14" s="17" t="s">
        <v>24</v>
      </c>
      <c r="C14" s="10">
        <v>10708</v>
      </c>
      <c r="D14" s="11">
        <f t="shared" si="15"/>
        <v>0.2325419278003788</v>
      </c>
      <c r="E14" s="10">
        <v>16757</v>
      </c>
      <c r="F14" s="11">
        <f t="shared" si="0"/>
        <v>0.3252214609288831</v>
      </c>
      <c r="G14" s="16">
        <v>22123</v>
      </c>
      <c r="H14" s="11">
        <f t="shared" si="1"/>
        <v>0.38524361787343714</v>
      </c>
      <c r="I14" s="12">
        <v>29920</v>
      </c>
      <c r="J14" s="11">
        <f t="shared" si="2"/>
        <v>0.48614376531994663</v>
      </c>
      <c r="K14" s="13">
        <v>40086</v>
      </c>
      <c r="L14" s="11">
        <f t="shared" si="3"/>
        <v>0.5947655997998753</v>
      </c>
      <c r="M14" s="13">
        <v>42019</v>
      </c>
      <c r="N14" s="11">
        <f t="shared" si="4"/>
        <v>0.6131003788268434</v>
      </c>
      <c r="O14" s="13">
        <v>43821</v>
      </c>
      <c r="P14" s="11">
        <f t="shared" si="5"/>
        <v>0.6335729925360963</v>
      </c>
      <c r="Q14" s="13">
        <v>45559</v>
      </c>
      <c r="R14" s="11">
        <f t="shared" si="6"/>
        <v>0.6523929427748902</v>
      </c>
      <c r="S14" s="13">
        <v>47645</v>
      </c>
      <c r="T14" s="11">
        <f t="shared" si="7"/>
        <v>0.6717514588687759</v>
      </c>
      <c r="U14" s="13">
        <v>49748</v>
      </c>
      <c r="V14" s="11">
        <f t="shared" si="8"/>
        <v>0.6890444044990384</v>
      </c>
      <c r="W14" s="13">
        <v>52046</v>
      </c>
      <c r="X14" s="11">
        <f t="shared" si="9"/>
        <v>0.7004627446979778</v>
      </c>
      <c r="Y14" s="13">
        <v>54119</v>
      </c>
      <c r="Z14" s="11">
        <f t="shared" si="10"/>
        <v>0.7131828997403397</v>
      </c>
      <c r="AA14" s="13">
        <v>56513</v>
      </c>
      <c r="AB14" s="11">
        <f t="shared" si="11"/>
        <v>0.7331039915918695</v>
      </c>
      <c r="AC14" s="13">
        <v>59228</v>
      </c>
      <c r="AD14" s="11">
        <f t="shared" si="12"/>
        <v>0.758560282604305</v>
      </c>
      <c r="AE14" s="13">
        <v>62528</v>
      </c>
      <c r="AF14" s="11">
        <f t="shared" si="13"/>
        <v>0.7918722660188294</v>
      </c>
      <c r="AG14" s="14">
        <v>66888</v>
      </c>
      <c r="AH14" s="11">
        <f t="shared" si="14"/>
        <v>0.8360802476041503</v>
      </c>
      <c r="AI14" s="14">
        <v>69969</v>
      </c>
      <c r="AJ14" s="11">
        <f t="shared" si="14"/>
        <v>0.8662213059317756</v>
      </c>
    </row>
    <row r="15" spans="2:36" ht="12.75">
      <c r="B15" s="6" t="s">
        <v>14</v>
      </c>
      <c r="C15" s="10">
        <v>37758</v>
      </c>
      <c r="D15" s="11">
        <f t="shared" si="15"/>
        <v>0.819977410336823</v>
      </c>
      <c r="E15" s="10">
        <v>40152</v>
      </c>
      <c r="F15" s="11">
        <f t="shared" si="0"/>
        <v>0.7792738616229943</v>
      </c>
      <c r="G15" s="16">
        <v>45824</v>
      </c>
      <c r="H15" s="11">
        <f t="shared" si="1"/>
        <v>0.7979660780830983</v>
      </c>
      <c r="I15" s="10">
        <v>47355</v>
      </c>
      <c r="J15" s="11">
        <f t="shared" si="2"/>
        <v>0.7694297462141066</v>
      </c>
      <c r="K15" s="13">
        <v>46592</v>
      </c>
      <c r="L15" s="11">
        <f t="shared" si="3"/>
        <v>0.6912966827789201</v>
      </c>
      <c r="M15" s="13">
        <v>46419</v>
      </c>
      <c r="N15" s="11">
        <f t="shared" si="4"/>
        <v>0.6773008992304254</v>
      </c>
      <c r="O15" s="13">
        <v>45296</v>
      </c>
      <c r="P15" s="11">
        <f t="shared" si="5"/>
        <v>0.6548988446159381</v>
      </c>
      <c r="Q15" s="13">
        <v>44942</v>
      </c>
      <c r="R15" s="11">
        <f t="shared" si="6"/>
        <v>0.6435576644392792</v>
      </c>
      <c r="S15" s="13">
        <v>44646</v>
      </c>
      <c r="T15" s="11">
        <f t="shared" si="7"/>
        <v>0.6294682680796593</v>
      </c>
      <c r="U15" s="13">
        <v>45016</v>
      </c>
      <c r="V15" s="11">
        <f t="shared" si="8"/>
        <v>0.6235029129397908</v>
      </c>
      <c r="W15" s="13">
        <v>45999</v>
      </c>
      <c r="X15" s="11">
        <f t="shared" si="9"/>
        <v>0.6190790030619506</v>
      </c>
      <c r="Y15" s="13">
        <v>48285</v>
      </c>
      <c r="Z15" s="11">
        <f t="shared" si="10"/>
        <v>0.6363021547693473</v>
      </c>
      <c r="AA15" s="13">
        <v>50799</v>
      </c>
      <c r="AB15" s="11">
        <f t="shared" si="11"/>
        <v>0.6589802287770137</v>
      </c>
      <c r="AC15" s="13">
        <v>52805</v>
      </c>
      <c r="AD15" s="11">
        <f t="shared" si="12"/>
        <v>0.6762979624994989</v>
      </c>
      <c r="AE15" s="13">
        <v>53230</v>
      </c>
      <c r="AF15" s="11">
        <f t="shared" si="13"/>
        <v>0.6741197658678079</v>
      </c>
      <c r="AG15" s="14">
        <v>54235</v>
      </c>
      <c r="AH15" s="11">
        <f t="shared" si="14"/>
        <v>0.677921484104938</v>
      </c>
      <c r="AI15" s="14">
        <v>55500</v>
      </c>
      <c r="AJ15" s="11">
        <f t="shared" si="14"/>
        <v>0.6870940342039125</v>
      </c>
    </row>
    <row r="16" spans="2:36" ht="12.75">
      <c r="B16" s="6" t="s">
        <v>25</v>
      </c>
      <c r="C16" s="10">
        <v>24238</v>
      </c>
      <c r="D16" s="11">
        <f t="shared" si="15"/>
        <v>0.526368252337092</v>
      </c>
      <c r="E16" s="10">
        <v>29405</v>
      </c>
      <c r="F16" s="11">
        <f t="shared" si="0"/>
        <v>0.5706950563116195</v>
      </c>
      <c r="G16" s="16">
        <v>33911</v>
      </c>
      <c r="H16" s="11">
        <f t="shared" si="1"/>
        <v>0.5905164907881447</v>
      </c>
      <c r="I16" s="10">
        <v>36059</v>
      </c>
      <c r="J16" s="11">
        <f t="shared" si="2"/>
        <v>0.5858909770612285</v>
      </c>
      <c r="K16" s="13">
        <v>40434</v>
      </c>
      <c r="L16" s="11">
        <f t="shared" si="3"/>
        <v>0.5999289592952193</v>
      </c>
      <c r="M16" s="13">
        <v>41485</v>
      </c>
      <c r="N16" s="11">
        <f t="shared" si="4"/>
        <v>0.6053087702142269</v>
      </c>
      <c r="O16" s="13">
        <v>42833</v>
      </c>
      <c r="P16" s="11">
        <f t="shared" si="5"/>
        <v>0.6192882861938024</v>
      </c>
      <c r="Q16" s="13">
        <v>43576</v>
      </c>
      <c r="R16" s="11">
        <f t="shared" si="6"/>
        <v>0.6239969023542795</v>
      </c>
      <c r="S16" s="13">
        <v>44186</v>
      </c>
      <c r="T16" s="11">
        <f t="shared" si="7"/>
        <v>0.6229826836305117</v>
      </c>
      <c r="U16" s="13">
        <v>45173</v>
      </c>
      <c r="V16" s="11">
        <f t="shared" si="8"/>
        <v>0.6256774721483288</v>
      </c>
      <c r="W16" s="13">
        <v>46750</v>
      </c>
      <c r="X16" s="11">
        <f t="shared" si="9"/>
        <v>0.6291863604240568</v>
      </c>
      <c r="Y16" s="13">
        <v>48864</v>
      </c>
      <c r="Z16" s="11">
        <f t="shared" si="10"/>
        <v>0.6439322458454879</v>
      </c>
      <c r="AA16" s="13">
        <v>51189</v>
      </c>
      <c r="AB16" s="11">
        <f t="shared" si="11"/>
        <v>0.6640394285491162</v>
      </c>
      <c r="AC16" s="13">
        <v>53284</v>
      </c>
      <c r="AD16" s="11">
        <f t="shared" si="12"/>
        <v>0.6824327361769397</v>
      </c>
      <c r="AE16" s="13">
        <v>54947</v>
      </c>
      <c r="AF16" s="11">
        <f t="shared" si="13"/>
        <v>0.6958643391910284</v>
      </c>
      <c r="AG16" s="14">
        <v>57111</v>
      </c>
      <c r="AH16" s="11">
        <f t="shared" si="14"/>
        <v>0.7138706348062528</v>
      </c>
      <c r="AI16" s="14">
        <v>59002</v>
      </c>
      <c r="AJ16" s="11">
        <f t="shared" si="14"/>
        <v>0.7304490487585449</v>
      </c>
    </row>
    <row r="17" spans="2:36" ht="26.25">
      <c r="B17" s="17" t="s">
        <v>19</v>
      </c>
      <c r="C17" s="10">
        <f>141</f>
        <v>141</v>
      </c>
      <c r="D17" s="11"/>
      <c r="E17" s="10">
        <v>116</v>
      </c>
      <c r="F17" s="11">
        <f t="shared" si="0"/>
        <v>0.0022513391100883475</v>
      </c>
      <c r="G17" s="16">
        <f>1753+173</f>
        <v>1926</v>
      </c>
      <c r="H17" s="11"/>
      <c r="I17" s="10">
        <v>12596</v>
      </c>
      <c r="J17" s="11">
        <f t="shared" si="2"/>
        <v>0.20466132580113797</v>
      </c>
      <c r="K17" s="18">
        <f>1549+23192</f>
        <v>24741</v>
      </c>
      <c r="L17" s="11">
        <f t="shared" si="3"/>
        <v>0.36708815308708065</v>
      </c>
      <c r="M17" s="18">
        <f>1817+23523</f>
        <v>25340</v>
      </c>
      <c r="N17" s="11">
        <f t="shared" si="4"/>
        <v>0.36973663341517443</v>
      </c>
      <c r="O17" s="18">
        <f>2099+23758</f>
        <v>25857</v>
      </c>
      <c r="P17" s="11">
        <f t="shared" si="5"/>
        <v>0.3738458015108246</v>
      </c>
      <c r="Q17" s="13">
        <v>26147</v>
      </c>
      <c r="R17" s="11">
        <f t="shared" si="6"/>
        <v>0.37441818904574414</v>
      </c>
      <c r="S17" s="13">
        <f>23858+2724</f>
        <v>26582</v>
      </c>
      <c r="T17" s="11">
        <f t="shared" si="7"/>
        <v>0.3747821865809592</v>
      </c>
      <c r="U17" s="13">
        <f>3096+23951</f>
        <v>27047</v>
      </c>
      <c r="V17" s="11">
        <f t="shared" si="8"/>
        <v>0.37461976377915673</v>
      </c>
      <c r="W17" s="13">
        <f>3559+24594</f>
        <v>28153</v>
      </c>
      <c r="X17" s="11">
        <f t="shared" si="9"/>
        <v>0.37889804502713303</v>
      </c>
      <c r="Y17" s="13">
        <v>27883</v>
      </c>
      <c r="Z17" s="11">
        <f t="shared" si="10"/>
        <v>0.36744357422457713</v>
      </c>
      <c r="AA17" s="13">
        <v>27996</v>
      </c>
      <c r="AB17" s="11">
        <v>0.36317270979431243</v>
      </c>
      <c r="AC17" s="13">
        <v>27975</v>
      </c>
      <c r="AD17" s="11">
        <f t="shared" si="12"/>
        <v>0.3582887132075273</v>
      </c>
      <c r="AE17" s="13">
        <v>28909</v>
      </c>
      <c r="AF17" s="11">
        <f t="shared" si="13"/>
        <v>0.3661117473506004</v>
      </c>
      <c r="AG17" s="14">
        <v>29587</v>
      </c>
      <c r="AH17" s="11">
        <f t="shared" si="14"/>
        <v>0.36982876279547894</v>
      </c>
      <c r="AI17" s="14">
        <v>30138</v>
      </c>
      <c r="AJ17" s="11">
        <f t="shared" si="14"/>
        <v>0.373110630681757</v>
      </c>
    </row>
    <row r="18" spans="2:36" ht="12.75">
      <c r="B18" s="6" t="s">
        <v>15</v>
      </c>
      <c r="C18" s="10">
        <f>9283+3478+6477</f>
        <v>19238</v>
      </c>
      <c r="D18" s="11">
        <f>(C18/C$24)*100</f>
        <v>0.41778498384606716</v>
      </c>
      <c r="E18" s="10">
        <f>5852+8676+4351</f>
        <v>18879</v>
      </c>
      <c r="F18" s="11">
        <f t="shared" si="0"/>
        <v>0.3664054401668786</v>
      </c>
      <c r="G18" s="12">
        <f>7768+5925+5281</f>
        <v>18974</v>
      </c>
      <c r="H18" s="11">
        <f>(G18/G$24)*100</f>
        <v>0.33040782920628287</v>
      </c>
      <c r="I18" s="10">
        <v>18500</v>
      </c>
      <c r="J18" s="11">
        <f t="shared" si="2"/>
        <v>0.3005902292252344</v>
      </c>
      <c r="K18" s="10">
        <f>8550+5983+4326</f>
        <v>18859</v>
      </c>
      <c r="L18" s="11">
        <f t="shared" si="3"/>
        <v>0.27981550782382497</v>
      </c>
      <c r="M18" s="10">
        <f>14806+4242</f>
        <v>19048</v>
      </c>
      <c r="N18" s="11">
        <f t="shared" si="4"/>
        <v>0.2779298892380522</v>
      </c>
      <c r="O18" s="10">
        <f>9347+5710+4193</f>
        <v>19250</v>
      </c>
      <c r="P18" s="11">
        <f t="shared" si="5"/>
        <v>0.27832044239793374</v>
      </c>
      <c r="Q18" s="13">
        <v>19504</v>
      </c>
      <c r="R18" s="11">
        <f t="shared" si="6"/>
        <v>0.2792921696235971</v>
      </c>
      <c r="S18" s="13">
        <f>15811+4074</f>
        <v>19885</v>
      </c>
      <c r="T18" s="11">
        <f t="shared" si="7"/>
        <v>0.28036053645934744</v>
      </c>
      <c r="U18" s="19">
        <f>16313+4032</f>
        <v>20345</v>
      </c>
      <c r="V18" s="11">
        <f t="shared" si="8"/>
        <v>0.2817924018962156</v>
      </c>
      <c r="W18" s="19">
        <f>16652+4003</f>
        <v>20655</v>
      </c>
      <c r="X18" s="11">
        <f t="shared" si="9"/>
        <v>0.277985973787356</v>
      </c>
      <c r="Y18" s="19">
        <v>20961</v>
      </c>
      <c r="Z18" s="11">
        <f t="shared" si="10"/>
        <v>0.2762251106165535</v>
      </c>
      <c r="AA18" s="19">
        <v>21237</v>
      </c>
      <c r="AB18" s="11">
        <v>0.2754928860516435</v>
      </c>
      <c r="AC18" s="19">
        <v>21412</v>
      </c>
      <c r="AD18" s="11">
        <f t="shared" si="12"/>
        <v>0.27423334860409565</v>
      </c>
      <c r="AE18" s="19">
        <v>21681</v>
      </c>
      <c r="AF18" s="11">
        <f t="shared" si="13"/>
        <v>0.2745743123009571</v>
      </c>
      <c r="AG18" s="20">
        <v>21900</v>
      </c>
      <c r="AH18" s="11">
        <f t="shared" si="14"/>
        <v>0.27374353280903735</v>
      </c>
      <c r="AI18" s="20">
        <v>22022</v>
      </c>
      <c r="AJ18" s="11">
        <f t="shared" si="14"/>
        <v>0.27263396074303714</v>
      </c>
    </row>
    <row r="19" spans="2:36" ht="12.75">
      <c r="B19" s="6" t="s">
        <v>16</v>
      </c>
      <c r="C19" s="10">
        <v>15525</v>
      </c>
      <c r="D19" s="11">
        <f>(C19/C$24)*100</f>
        <v>0.33715104866463214</v>
      </c>
      <c r="E19" s="10">
        <v>14646</v>
      </c>
      <c r="F19" s="11">
        <f t="shared" si="0"/>
        <v>0.2842509707444305</v>
      </c>
      <c r="G19" s="16">
        <v>14555</v>
      </c>
      <c r="H19" s="11">
        <f>(G19/G$24)*100</f>
        <v>0.25345662243583045</v>
      </c>
      <c r="I19" s="10">
        <v>15266</v>
      </c>
      <c r="J19" s="11">
        <f t="shared" si="2"/>
        <v>0.24804380753256366</v>
      </c>
      <c r="K19" s="13">
        <v>16112</v>
      </c>
      <c r="L19" s="11">
        <f t="shared" si="3"/>
        <v>0.2390576097384521</v>
      </c>
      <c r="M19" s="13">
        <v>15958</v>
      </c>
      <c r="N19" s="11">
        <f t="shared" si="4"/>
        <v>0.2328436146819003</v>
      </c>
      <c r="O19" s="13">
        <v>15796</v>
      </c>
      <c r="P19" s="11">
        <f t="shared" si="5"/>
        <v>0.2283818030191045</v>
      </c>
      <c r="Q19" s="13">
        <v>15775</v>
      </c>
      <c r="R19" s="11">
        <f t="shared" si="6"/>
        <v>0.22589386668438494</v>
      </c>
      <c r="S19" s="13">
        <v>16028</v>
      </c>
      <c r="T19" s="11">
        <f t="shared" si="7"/>
        <v>0.22598032076290775</v>
      </c>
      <c r="U19" s="13">
        <v>15926</v>
      </c>
      <c r="V19" s="11">
        <f t="shared" si="8"/>
        <v>0.2205861780584483</v>
      </c>
      <c r="W19" s="13">
        <v>15934</v>
      </c>
      <c r="X19" s="11">
        <f t="shared" si="9"/>
        <v>0.2144482452833566</v>
      </c>
      <c r="Y19" s="13">
        <v>15596</v>
      </c>
      <c r="Z19" s="11">
        <f t="shared" si="10"/>
        <v>0.20552487119773716</v>
      </c>
      <c r="AA19" s="13">
        <v>16147</v>
      </c>
      <c r="AB19" s="11">
        <v>0.2094638428721518</v>
      </c>
      <c r="AC19" s="13">
        <v>16390</v>
      </c>
      <c r="AD19" s="11">
        <f t="shared" si="12"/>
        <v>0.20991428094625106</v>
      </c>
      <c r="AE19" s="13">
        <v>16451</v>
      </c>
      <c r="AF19" s="11">
        <f t="shared" si="13"/>
        <v>0.20834011400133962</v>
      </c>
      <c r="AG19" s="14">
        <v>16606</v>
      </c>
      <c r="AH19" s="11">
        <f t="shared" si="14"/>
        <v>0.20757009615647828</v>
      </c>
      <c r="AI19" s="14">
        <v>16383</v>
      </c>
      <c r="AJ19" s="11">
        <f t="shared" si="14"/>
        <v>0.20282273085338193</v>
      </c>
    </row>
    <row r="20" spans="2:36" ht="12.75">
      <c r="B20" s="6" t="s">
        <v>17</v>
      </c>
      <c r="C20" s="10">
        <f>1311+1561+1981+3159+160+40+910</f>
        <v>9122</v>
      </c>
      <c r="D20" s="11">
        <f>(C20/C$24)*100</f>
        <v>0.1980993150350257</v>
      </c>
      <c r="E20" s="10">
        <f>1690+2013+1428+3710+32+40+2370</f>
        <v>11283</v>
      </c>
      <c r="F20" s="11">
        <f t="shared" si="0"/>
        <v>0.21898154464764502</v>
      </c>
      <c r="G20" s="12">
        <f>4173+2157+1671+1513+36+23+2405</f>
        <v>11978</v>
      </c>
      <c r="H20" s="11">
        <f>(G20/G$24)*100</f>
        <v>0.20858147877268135</v>
      </c>
      <c r="I20" s="10">
        <v>11437</v>
      </c>
      <c r="J20" s="11">
        <f t="shared" si="2"/>
        <v>0.18582975414318947</v>
      </c>
      <c r="K20" s="19">
        <f>1696+20+80+1547+4315+2276+1215</f>
        <v>11149</v>
      </c>
      <c r="L20" s="11">
        <f t="shared" si="3"/>
        <v>0.16542038797008457</v>
      </c>
      <c r="M20" s="19">
        <v>11072</v>
      </c>
      <c r="N20" s="11">
        <f t="shared" si="4"/>
        <v>0.1615518549791954</v>
      </c>
      <c r="O20" s="19">
        <f>1673+19+94+1545+4289+2287+1322</f>
        <v>11229</v>
      </c>
      <c r="P20" s="11">
        <f t="shared" si="5"/>
        <v>0.1623511816979947</v>
      </c>
      <c r="Q20" s="13">
        <f>1679+98+1558+19+4266+2252+3+1127</f>
        <v>11002</v>
      </c>
      <c r="R20" s="11">
        <f t="shared" si="6"/>
        <v>0.1575457572907514</v>
      </c>
      <c r="S20" s="13">
        <f>1101+1681+97+1567+22+4208+2216+3+728+32+12</f>
        <v>11667</v>
      </c>
      <c r="T20" s="11">
        <f t="shared" si="7"/>
        <v>0.1644941603656629</v>
      </c>
      <c r="U20" s="13">
        <f>1086+1700+106+1585+22+4181+2239+3+995+37+21</f>
        <v>11975</v>
      </c>
      <c r="V20" s="11">
        <f t="shared" si="8"/>
        <v>0.16586207975950762</v>
      </c>
      <c r="W20" s="13">
        <f>1086+1701+117+1580+27+4085+2283+3+1236+44+26</f>
        <v>12188</v>
      </c>
      <c r="X20" s="11">
        <f t="shared" si="9"/>
        <v>0.1640325852587894</v>
      </c>
      <c r="Y20" s="13">
        <v>12507</v>
      </c>
      <c r="Z20" s="11">
        <f t="shared" si="10"/>
        <v>0.1648178740747691</v>
      </c>
      <c r="AA20" s="13">
        <v>12663</v>
      </c>
      <c r="AB20" s="11">
        <v>0.16426832490803608</v>
      </c>
      <c r="AC20" s="13">
        <v>12832</v>
      </c>
      <c r="AD20" s="11">
        <f t="shared" si="12"/>
        <v>0.16434533575974947</v>
      </c>
      <c r="AE20" s="13">
        <v>12816</v>
      </c>
      <c r="AF20" s="11">
        <f t="shared" si="13"/>
        <v>0.16230544654070686</v>
      </c>
      <c r="AG20" s="14">
        <v>12980</v>
      </c>
      <c r="AH20" s="11">
        <f t="shared" si="14"/>
        <v>0.16224616693430619</v>
      </c>
      <c r="AI20" s="14">
        <v>13027</v>
      </c>
      <c r="AJ20" s="11">
        <f t="shared" si="14"/>
        <v>0.16127520691124986</v>
      </c>
    </row>
    <row r="21" spans="2:36" ht="12.75">
      <c r="B21" s="6" t="s">
        <v>18</v>
      </c>
      <c r="C21" s="10">
        <v>21747</v>
      </c>
      <c r="D21" s="11">
        <f>(C21/C$24)*100</f>
        <v>0.4722720679748634</v>
      </c>
      <c r="E21" s="10">
        <v>26936</v>
      </c>
      <c r="F21" s="11">
        <f t="shared" si="0"/>
        <v>0.5227764678391357</v>
      </c>
      <c r="G21" s="16">
        <v>25002</v>
      </c>
      <c r="H21" s="11">
        <f>(G21/G$24)*100</f>
        <v>0.43537770347926025</v>
      </c>
      <c r="I21" s="10">
        <v>16981</v>
      </c>
      <c r="J21" s="11">
        <f t="shared" si="2"/>
        <v>0.2759093341877678</v>
      </c>
      <c r="K21" s="21">
        <v>0</v>
      </c>
      <c r="L21" s="22" t="s">
        <v>9</v>
      </c>
      <c r="M21" s="21">
        <v>0</v>
      </c>
      <c r="N21" s="22" t="s">
        <v>9</v>
      </c>
      <c r="O21" s="21">
        <v>0</v>
      </c>
      <c r="P21" s="22" t="s">
        <v>9</v>
      </c>
      <c r="Q21" s="21">
        <v>0</v>
      </c>
      <c r="R21" s="22" t="s">
        <v>9</v>
      </c>
      <c r="S21" s="21">
        <v>0</v>
      </c>
      <c r="T21" s="22" t="s">
        <v>9</v>
      </c>
      <c r="U21" s="21">
        <v>0</v>
      </c>
      <c r="V21" s="22" t="s">
        <v>9</v>
      </c>
      <c r="W21" s="21">
        <v>0</v>
      </c>
      <c r="X21" s="22" t="s">
        <v>9</v>
      </c>
      <c r="Y21" s="21">
        <v>0</v>
      </c>
      <c r="Z21" s="22" t="s">
        <v>9</v>
      </c>
      <c r="AA21" s="21">
        <v>0</v>
      </c>
      <c r="AB21" s="22" t="s">
        <v>9</v>
      </c>
      <c r="AC21" s="21">
        <v>0</v>
      </c>
      <c r="AD21" s="22" t="s">
        <v>9</v>
      </c>
      <c r="AE21" s="21">
        <v>0</v>
      </c>
      <c r="AF21" s="22" t="s">
        <v>9</v>
      </c>
      <c r="AG21" s="21">
        <v>0</v>
      </c>
      <c r="AH21" s="22" t="s">
        <v>9</v>
      </c>
      <c r="AI21" s="21">
        <v>0</v>
      </c>
      <c r="AJ21" s="22" t="s">
        <v>9</v>
      </c>
    </row>
    <row r="22" spans="2:36" ht="12.75">
      <c r="B22" s="6" t="s">
        <v>23</v>
      </c>
      <c r="C22" s="23" t="s">
        <v>9</v>
      </c>
      <c r="D22" s="23" t="s">
        <v>9</v>
      </c>
      <c r="E22" s="23" t="s">
        <v>9</v>
      </c>
      <c r="F22" s="23" t="s">
        <v>9</v>
      </c>
      <c r="G22" s="23" t="s">
        <v>9</v>
      </c>
      <c r="H22" s="23" t="s">
        <v>9</v>
      </c>
      <c r="I22" s="23" t="s">
        <v>9</v>
      </c>
      <c r="J22" s="23" t="s">
        <v>9</v>
      </c>
      <c r="K22" s="23" t="s">
        <v>9</v>
      </c>
      <c r="L22" s="23" t="s">
        <v>9</v>
      </c>
      <c r="M22" s="23" t="s">
        <v>9</v>
      </c>
      <c r="N22" s="23" t="s">
        <v>9</v>
      </c>
      <c r="O22" s="23" t="s">
        <v>9</v>
      </c>
      <c r="P22" s="23" t="s">
        <v>9</v>
      </c>
      <c r="Q22" s="23" t="s">
        <v>9</v>
      </c>
      <c r="R22" s="23" t="s">
        <v>9</v>
      </c>
      <c r="S22" s="13">
        <v>8824</v>
      </c>
      <c r="T22" s="11">
        <f>(S22/S$24)*100</f>
        <v>0.12441042865060506</v>
      </c>
      <c r="U22" s="13">
        <v>23572</v>
      </c>
      <c r="V22" s="11">
        <f>(U22/U$24)*100</f>
        <v>0.326488596583809</v>
      </c>
      <c r="W22" s="13">
        <v>105702</v>
      </c>
      <c r="X22" s="11">
        <f>(W22/W$24)*100</f>
        <v>1.4225937255517358</v>
      </c>
      <c r="Y22" s="13">
        <v>151931</v>
      </c>
      <c r="Z22" s="11">
        <f>(Y22/Y$24)*100</f>
        <v>2.0021543476496158</v>
      </c>
      <c r="AA22" s="13">
        <v>176622</v>
      </c>
      <c r="AB22" s="11">
        <f>(AA22/AA$24)*100</f>
        <v>2.291194826021255</v>
      </c>
      <c r="AC22" s="13">
        <v>197898</v>
      </c>
      <c r="AD22" s="11">
        <f>(AC22/AC$24)*100</f>
        <v>2.534570858493056</v>
      </c>
      <c r="AE22" s="13">
        <v>220782</v>
      </c>
      <c r="AF22" s="11">
        <f>(AE22/AE$24)*100</f>
        <v>2.7960456537258382</v>
      </c>
      <c r="AG22" s="14">
        <v>243398</v>
      </c>
      <c r="AH22" s="11">
        <f>(AG22/AG$24)*100</f>
        <v>3.042403123226214</v>
      </c>
      <c r="AI22" s="14">
        <v>267509</v>
      </c>
      <c r="AJ22" s="11">
        <f>(AI22/AI$24)*100</f>
        <v>3.3117808647901694</v>
      </c>
    </row>
    <row r="23" spans="2:36" ht="13.5" thickBot="1">
      <c r="B23" s="24"/>
      <c r="C23" s="25"/>
      <c r="D23" s="24"/>
      <c r="E23" s="25"/>
      <c r="F23" s="24"/>
      <c r="G23" s="25"/>
      <c r="H23" s="24"/>
      <c r="I23" s="25"/>
      <c r="J23" s="24"/>
      <c r="K23" s="26"/>
      <c r="L23" s="27"/>
      <c r="M23" s="26"/>
      <c r="N23" s="27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2:36" ht="13.5" thickBot="1">
      <c r="B24" s="28" t="s">
        <v>20</v>
      </c>
      <c r="C24" s="29">
        <f>SUM(C9:C23)</f>
        <v>4604761</v>
      </c>
      <c r="D24" s="29">
        <v>100</v>
      </c>
      <c r="E24" s="29">
        <f>SUM(E9:E22)</f>
        <v>5152489</v>
      </c>
      <c r="F24" s="29">
        <v>100</v>
      </c>
      <c r="G24" s="29">
        <f>SUM(G9:G22)</f>
        <v>5742600</v>
      </c>
      <c r="H24" s="29">
        <v>100</v>
      </c>
      <c r="I24" s="29">
        <f>SUM(I9:I22)</f>
        <v>6154558</v>
      </c>
      <c r="J24" s="29">
        <v>100</v>
      </c>
      <c r="K24" s="29">
        <f>SUM(K9:K22)</f>
        <v>6739798</v>
      </c>
      <c r="L24" s="29">
        <f>SUM(L9:L20)</f>
        <v>100</v>
      </c>
      <c r="M24" s="29">
        <f>SUM(M9:M22)</f>
        <v>6853527</v>
      </c>
      <c r="N24" s="29">
        <f>SUM(N9:N20)</f>
        <v>99.99999999999999</v>
      </c>
      <c r="O24" s="29">
        <f>SUM(O9:O22)</f>
        <v>6916488</v>
      </c>
      <c r="P24" s="29">
        <f>SUM(P9:P20)</f>
        <v>100.00000000000003</v>
      </c>
      <c r="Q24" s="29">
        <f>SUM(Q9:Q20)</f>
        <v>6983368</v>
      </c>
      <c r="R24" s="29">
        <f>SUM(R9:R20)</f>
        <v>100</v>
      </c>
      <c r="S24" s="29">
        <f>SUM(S9:S22)</f>
        <v>7092653</v>
      </c>
      <c r="T24" s="29">
        <f>SUM(T9:T20)</f>
        <v>99.87558957134938</v>
      </c>
      <c r="U24" s="29">
        <f aca="true" t="shared" si="16" ref="U24:AH24">SUM(U9:U22)</f>
        <v>7219854</v>
      </c>
      <c r="V24" s="29">
        <f t="shared" si="16"/>
        <v>99.99999999999999</v>
      </c>
      <c r="W24" s="29">
        <f t="shared" si="16"/>
        <v>7430231</v>
      </c>
      <c r="X24" s="29">
        <f t="shared" si="16"/>
        <v>100</v>
      </c>
      <c r="Y24" s="29">
        <f t="shared" si="16"/>
        <v>7588376</v>
      </c>
      <c r="Z24" s="29">
        <f t="shared" si="16"/>
        <v>100.00000000000001</v>
      </c>
      <c r="AA24" s="29">
        <f t="shared" si="16"/>
        <v>7708729</v>
      </c>
      <c r="AB24" s="29">
        <f t="shared" si="16"/>
        <v>99.99999999999999</v>
      </c>
      <c r="AC24" s="29">
        <f t="shared" si="16"/>
        <v>7807949</v>
      </c>
      <c r="AD24" s="29">
        <f t="shared" si="16"/>
        <v>100.00000000000001</v>
      </c>
      <c r="AE24" s="29">
        <f t="shared" si="16"/>
        <v>7896223</v>
      </c>
      <c r="AF24" s="29">
        <f t="shared" si="16"/>
        <v>100.00000000000001</v>
      </c>
      <c r="AG24" s="29">
        <f t="shared" si="16"/>
        <v>8000189</v>
      </c>
      <c r="AH24" s="29">
        <f t="shared" si="16"/>
        <v>100</v>
      </c>
      <c r="AI24" s="29">
        <f>SUM(AI9:AI22)</f>
        <v>8077497</v>
      </c>
      <c r="AJ24" s="29">
        <f>SUM(AJ9:AJ22)</f>
        <v>99.99999999999999</v>
      </c>
    </row>
    <row r="25" spans="2:11" ht="12.75">
      <c r="B25" s="5"/>
      <c r="C25" s="30"/>
      <c r="D25" s="5"/>
      <c r="E25" s="5"/>
      <c r="F25" s="5"/>
      <c r="G25" s="30"/>
      <c r="H25" s="5"/>
      <c r="I25" s="5"/>
      <c r="J25" s="5"/>
      <c r="K25" s="9"/>
    </row>
    <row r="26" spans="2:17" ht="12.75">
      <c r="B26" s="31" t="s">
        <v>26</v>
      </c>
      <c r="C26" s="10"/>
      <c r="D26" s="32"/>
      <c r="E26" s="32"/>
      <c r="F26" s="32"/>
      <c r="G26" s="10"/>
      <c r="H26" s="32"/>
      <c r="I26" s="32"/>
      <c r="J26" s="32"/>
      <c r="K26" s="9"/>
      <c r="M26" s="33"/>
      <c r="N26" s="33"/>
      <c r="O26" s="34"/>
      <c r="P26" s="34"/>
      <c r="Q26" s="34"/>
    </row>
    <row r="27" spans="2:17" ht="12.75">
      <c r="B27" s="31" t="s">
        <v>27</v>
      </c>
      <c r="C27" s="34"/>
      <c r="E27" s="34"/>
      <c r="F27" s="34"/>
      <c r="G27" s="18"/>
      <c r="H27" s="19"/>
      <c r="I27" s="35"/>
      <c r="J27" s="35"/>
      <c r="K27" s="9"/>
      <c r="M27" s="33"/>
      <c r="N27" s="33"/>
      <c r="O27" s="13"/>
      <c r="P27" s="34"/>
      <c r="Q27" s="34"/>
    </row>
    <row r="28" spans="6:17" ht="12.75">
      <c r="F28" s="34"/>
      <c r="G28" s="34"/>
      <c r="H28" s="19"/>
      <c r="I28" s="35"/>
      <c r="J28" s="35"/>
      <c r="K28" s="9"/>
      <c r="M28" s="33"/>
      <c r="N28" s="33"/>
      <c r="O28" s="13"/>
      <c r="P28" s="34"/>
      <c r="Q28" s="34"/>
    </row>
    <row r="29" spans="2:17" ht="13.5" customHeight="1">
      <c r="B29" s="36" t="s">
        <v>8</v>
      </c>
      <c r="C29" s="34"/>
      <c r="F29" s="34"/>
      <c r="G29" s="34"/>
      <c r="H29" s="19"/>
      <c r="I29" s="35"/>
      <c r="J29" s="35"/>
      <c r="K29" s="9"/>
      <c r="M29" s="33"/>
      <c r="N29" s="33"/>
      <c r="O29" s="13"/>
      <c r="P29" s="34"/>
      <c r="Q29" s="34"/>
    </row>
    <row r="30" spans="2:17" ht="12.75">
      <c r="B30" s="33"/>
      <c r="F30" s="34"/>
      <c r="G30" s="34"/>
      <c r="H30" s="19"/>
      <c r="I30" s="35"/>
      <c r="J30" s="35"/>
      <c r="K30" s="9"/>
      <c r="M30" s="37"/>
      <c r="N30" s="33"/>
      <c r="O30" s="13"/>
      <c r="P30" s="34"/>
      <c r="Q30" s="34"/>
    </row>
    <row r="31" spans="6:16" ht="12.75">
      <c r="F31" s="34"/>
      <c r="G31" s="34"/>
      <c r="H31" s="19"/>
      <c r="J31" s="35"/>
      <c r="K31" s="9"/>
      <c r="L31" s="9"/>
      <c r="M31" s="37"/>
      <c r="N31" s="33"/>
      <c r="O31" s="13"/>
      <c r="P31" s="34"/>
    </row>
    <row r="32" spans="2:16" ht="30.75" customHeight="1">
      <c r="B32" s="33"/>
      <c r="F32" s="34"/>
      <c r="G32" s="34"/>
      <c r="H32" s="19"/>
      <c r="I32" s="35"/>
      <c r="J32" s="35"/>
      <c r="K32" s="9"/>
      <c r="M32" s="37"/>
      <c r="N32" s="33"/>
      <c r="O32" s="13"/>
      <c r="P32" s="34"/>
    </row>
    <row r="33" spans="2:17" ht="12.75">
      <c r="B33" s="38"/>
      <c r="C33" s="39"/>
      <c r="D33" s="39"/>
      <c r="E33" s="39"/>
      <c r="F33" s="34"/>
      <c r="G33" s="34"/>
      <c r="H33" s="19"/>
      <c r="I33" s="35"/>
      <c r="J33" s="35"/>
      <c r="K33" s="9"/>
      <c r="M33" s="37"/>
      <c r="N33" s="33"/>
      <c r="O33" s="13"/>
      <c r="P33" s="34"/>
      <c r="Q33" s="34"/>
    </row>
    <row r="34" spans="6:17" ht="12.75">
      <c r="F34" s="34"/>
      <c r="G34" s="34"/>
      <c r="H34" s="19"/>
      <c r="I34" s="35"/>
      <c r="J34" s="35"/>
      <c r="K34" s="9"/>
      <c r="M34" s="37"/>
      <c r="N34" s="33"/>
      <c r="O34" s="13"/>
      <c r="P34" s="34"/>
      <c r="Q34" s="34"/>
    </row>
    <row r="35" spans="6:17" ht="12.75">
      <c r="F35" s="34"/>
      <c r="G35" s="34"/>
      <c r="H35" s="19"/>
      <c r="I35" s="35"/>
      <c r="J35" s="35"/>
      <c r="M35" s="37"/>
      <c r="N35" s="33"/>
      <c r="O35" s="34"/>
      <c r="P35" s="34"/>
      <c r="Q35" s="34"/>
    </row>
    <row r="36" spans="6:17" ht="12.75">
      <c r="F36" s="34"/>
      <c r="G36" s="34"/>
      <c r="H36" s="19"/>
      <c r="I36" s="35"/>
      <c r="J36" s="35"/>
      <c r="M36" s="40"/>
      <c r="N36" s="33"/>
      <c r="O36" s="34"/>
      <c r="P36" s="34"/>
      <c r="Q36" s="34"/>
    </row>
    <row r="37" spans="6:17" ht="12.75">
      <c r="F37" s="34"/>
      <c r="G37" s="18"/>
      <c r="H37" s="19"/>
      <c r="J37" s="19"/>
      <c r="M37" s="40"/>
      <c r="N37" s="33"/>
      <c r="O37" s="34"/>
      <c r="P37" s="34"/>
      <c r="Q37" s="34"/>
    </row>
    <row r="38" spans="6:21" ht="12.75">
      <c r="F38" s="34"/>
      <c r="G38" s="18"/>
      <c r="H38" s="19"/>
      <c r="J38" s="19"/>
      <c r="M38" s="41"/>
      <c r="N38" s="33"/>
      <c r="O38" s="34"/>
      <c r="P38" s="34"/>
      <c r="S38" s="35"/>
      <c r="U38" s="35"/>
    </row>
    <row r="39" spans="6:16" ht="12.75">
      <c r="F39" s="34"/>
      <c r="G39" s="18"/>
      <c r="H39" s="19"/>
      <c r="J39" s="19"/>
      <c r="M39" s="40"/>
      <c r="N39" s="33"/>
      <c r="O39" s="34"/>
      <c r="P39" s="34"/>
    </row>
    <row r="40" spans="6:17" ht="12.75">
      <c r="F40" s="34"/>
      <c r="G40" s="18"/>
      <c r="H40" s="19"/>
      <c r="M40" s="10"/>
      <c r="N40" s="33"/>
      <c r="O40" s="34"/>
      <c r="P40" s="34"/>
      <c r="Q40" s="34"/>
    </row>
    <row r="41" spans="6:18" ht="12.75">
      <c r="F41" s="34"/>
      <c r="G41" s="18"/>
      <c r="H41" s="19"/>
      <c r="I41" s="9"/>
      <c r="M41" s="33"/>
      <c r="N41" s="33"/>
      <c r="O41" s="34"/>
      <c r="P41" s="34"/>
      <c r="Q41" s="34"/>
      <c r="R41" s="9"/>
    </row>
    <row r="42" spans="6:17" ht="12.75">
      <c r="F42" s="34"/>
      <c r="G42" s="18"/>
      <c r="H42" s="19"/>
      <c r="M42" s="33"/>
      <c r="N42" s="33"/>
      <c r="O42" s="34"/>
      <c r="P42" s="34"/>
      <c r="Q42" s="34"/>
    </row>
    <row r="43" spans="6:17" ht="12.75">
      <c r="F43" s="34"/>
      <c r="G43" s="18"/>
      <c r="H43" s="19"/>
      <c r="J43" s="18"/>
      <c r="M43" s="33"/>
      <c r="N43" s="33"/>
      <c r="O43" s="34"/>
      <c r="P43" s="34"/>
      <c r="Q43" s="34"/>
    </row>
    <row r="44" spans="6:16" ht="12.75">
      <c r="F44" s="34"/>
      <c r="G44" s="18"/>
      <c r="H44" s="19"/>
      <c r="M44" s="33"/>
      <c r="N44" s="33"/>
      <c r="O44" s="34"/>
      <c r="P44" s="34"/>
    </row>
    <row r="45" spans="6:16" ht="12.75">
      <c r="F45" s="34"/>
      <c r="G45" s="18"/>
      <c r="H45" s="19"/>
      <c r="M45" s="33"/>
      <c r="N45" s="33"/>
      <c r="O45" s="34"/>
      <c r="P45" s="34"/>
    </row>
    <row r="46" spans="6:16" ht="12.75">
      <c r="F46" s="34"/>
      <c r="G46" s="18"/>
      <c r="H46" s="19"/>
      <c r="M46" s="33"/>
      <c r="N46" s="33"/>
      <c r="O46" s="34"/>
      <c r="P46" s="34"/>
    </row>
    <row r="47" spans="6:17" ht="12.75">
      <c r="F47" s="34"/>
      <c r="G47" s="18"/>
      <c r="H47" s="19"/>
      <c r="M47" s="33"/>
      <c r="N47" s="33"/>
      <c r="O47" s="34"/>
      <c r="P47" s="34"/>
      <c r="Q47" s="34"/>
    </row>
    <row r="48" spans="6:17" ht="12.75">
      <c r="F48" s="19"/>
      <c r="G48" s="18"/>
      <c r="H48" s="19"/>
      <c r="M48" s="33"/>
      <c r="N48" s="33"/>
      <c r="O48" s="34"/>
      <c r="P48" s="34"/>
      <c r="Q48" s="34"/>
    </row>
    <row r="49" spans="6:17" ht="12.75">
      <c r="F49" s="34"/>
      <c r="G49" s="18"/>
      <c r="H49" s="19"/>
      <c r="I49" s="9"/>
      <c r="M49" s="33"/>
      <c r="N49" s="33"/>
      <c r="O49" s="34"/>
      <c r="P49" s="34"/>
      <c r="Q49" s="34"/>
    </row>
    <row r="50" spans="6:8" ht="12.75">
      <c r="F50" s="34"/>
      <c r="G50" s="34"/>
      <c r="H50" s="19"/>
    </row>
    <row r="51" spans="6:17" ht="12.75">
      <c r="F51" s="34"/>
      <c r="G51" s="18"/>
      <c r="H51" s="19"/>
      <c r="I51" s="9"/>
      <c r="Q51" s="9"/>
    </row>
    <row r="52" spans="6:8" ht="12.75">
      <c r="F52" s="9"/>
      <c r="G52" s="18"/>
      <c r="H52" s="19"/>
    </row>
    <row r="53" spans="6:8" ht="12.75">
      <c r="F53" s="9"/>
      <c r="G53" s="18"/>
      <c r="H53" s="19"/>
    </row>
    <row r="54" spans="7:8" ht="12.75">
      <c r="G54" s="18"/>
      <c r="H54" s="19"/>
    </row>
    <row r="55" spans="7:8" ht="12.75">
      <c r="G55" s="18"/>
      <c r="H55" s="19"/>
    </row>
    <row r="56" spans="7:8" ht="12.75">
      <c r="G56" s="18"/>
      <c r="H56" s="19"/>
    </row>
    <row r="57" spans="7:8" ht="12.75">
      <c r="G57" s="18"/>
      <c r="H57" s="19"/>
    </row>
    <row r="58" spans="3:8" ht="12.75">
      <c r="C58" s="42"/>
      <c r="D58" s="19"/>
      <c r="G58" s="42"/>
      <c r="H58" s="19"/>
    </row>
    <row r="59" spans="2:8" ht="12.75">
      <c r="B59" s="43"/>
      <c r="C59" s="42"/>
      <c r="D59" s="19"/>
      <c r="G59" s="42"/>
      <c r="H59" s="19"/>
    </row>
    <row r="60" spans="3:7" ht="12.75">
      <c r="C60" s="18"/>
      <c r="G60" s="18"/>
    </row>
    <row r="61" spans="2:7" ht="12.75">
      <c r="B61" s="36"/>
      <c r="C61" s="18"/>
      <c r="G61" s="18"/>
    </row>
    <row r="62" spans="3:7" ht="12.75">
      <c r="C62" s="44"/>
      <c r="G62" s="44"/>
    </row>
    <row r="63" spans="3:7" ht="12.75">
      <c r="C63" s="44"/>
      <c r="G63" s="44"/>
    </row>
    <row r="64" spans="3:7" ht="12.75">
      <c r="C64" s="44"/>
      <c r="G64" s="44"/>
    </row>
    <row r="65" spans="3:7" ht="12.75">
      <c r="C65" s="44"/>
      <c r="G65" s="44"/>
    </row>
  </sheetData>
  <sheetProtection/>
  <mergeCells count="17">
    <mergeCell ref="AI6:AJ6"/>
    <mergeCell ref="AG6:AH6"/>
    <mergeCell ref="AE6:AF6"/>
    <mergeCell ref="C6:D6"/>
    <mergeCell ref="E6:F6"/>
    <mergeCell ref="G6:H6"/>
    <mergeCell ref="I6:J6"/>
    <mergeCell ref="AC6:AD6"/>
    <mergeCell ref="AA6:AB6"/>
    <mergeCell ref="Q6:R6"/>
    <mergeCell ref="O6:P6"/>
    <mergeCell ref="M6:N6"/>
    <mergeCell ref="K6:L6"/>
    <mergeCell ref="Y6:Z6"/>
    <mergeCell ref="W6:X6"/>
    <mergeCell ref="U6:V6"/>
    <mergeCell ref="S6:T6"/>
  </mergeCells>
  <printOptions/>
  <pageMargins left="0.09" right="0.5" top="0.9840277777777778" bottom="0.9840277777777778" header="0.5118055555555556" footer="0.5118055555555556"/>
  <pageSetup fitToHeight="1" fitToWidth="1" horizontalDpi="300" verticalDpi="300" orientation="landscape" paperSize="9" scale="75" r:id="rId1"/>
  <ignoredErrors>
    <ignoredError sqref="E22:J22 X22 K22:W22 L24:AH24 E9:X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cp:lastPrinted>2010-04-28T08:12:00Z</cp:lastPrinted>
  <dcterms:created xsi:type="dcterms:W3CDTF">2009-06-03T13:04:13Z</dcterms:created>
  <dcterms:modified xsi:type="dcterms:W3CDTF">2023-06-07T10:50:06Z</dcterms:modified>
  <cp:category/>
  <cp:version/>
  <cp:contentType/>
  <cp:contentStatus/>
</cp:coreProperties>
</file>